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0860" windowHeight="6912" tabRatio="667" activeTab="1"/>
  </bookViews>
  <sheets>
    <sheet name="RH Fiscaaljaar 2001-2002" sheetId="1" r:id="rId1"/>
    <sheet name="Advies verkoopprijs" sheetId="2" r:id="rId2"/>
    <sheet name="Verwachting 2003" sheetId="3" r:id="rId3"/>
  </sheets>
  <definedNames/>
  <calcPr fullCalcOnLoad="1"/>
</workbook>
</file>

<file path=xl/sharedStrings.xml><?xml version="1.0" encoding="utf-8"?>
<sst xmlns="http://schemas.openxmlformats.org/spreadsheetml/2006/main" count="146" uniqueCount="83">
  <si>
    <t xml:space="preserve">Red Hats Financiën </t>
  </si>
  <si>
    <t>Bedragen maal duizend</t>
  </si>
  <si>
    <r>
      <t>28 feb.</t>
    </r>
    <r>
      <rPr>
        <b/>
        <sz val="10"/>
        <rFont val="Arial"/>
        <family val="2"/>
      </rPr>
      <t xml:space="preserve"> 2001</t>
    </r>
  </si>
  <si>
    <r>
      <t>28 feb.</t>
    </r>
    <r>
      <rPr>
        <b/>
        <sz val="10"/>
        <rFont val="Arial"/>
        <family val="2"/>
      </rPr>
      <t xml:space="preserve"> 2002</t>
    </r>
  </si>
  <si>
    <t>Inkomsten</t>
  </si>
  <si>
    <t>abonnement</t>
  </si>
  <si>
    <t>service</t>
  </si>
  <si>
    <t>hardware</t>
  </si>
  <si>
    <t>rente</t>
  </si>
  <si>
    <t>overige inkomsten **</t>
  </si>
  <si>
    <t>totaal</t>
  </si>
  <si>
    <t>Totale inkomsten</t>
  </si>
  <si>
    <t>Productiekosten</t>
  </si>
  <si>
    <t>overige kosten ***</t>
  </si>
  <si>
    <t>Modulenkosten</t>
  </si>
  <si>
    <t>Verkoop en marketing</t>
  </si>
  <si>
    <t>Onderzoek en ontwikkeling</t>
  </si>
  <si>
    <t xml:space="preserve">Totale kosten </t>
  </si>
  <si>
    <t>Koers Dollar in Euro's =</t>
  </si>
  <si>
    <t>*</t>
  </si>
  <si>
    <t xml:space="preserve">**  </t>
  </si>
  <si>
    <t>Bestaat uit Lease buyout proceeds</t>
  </si>
  <si>
    <t>***</t>
  </si>
  <si>
    <t>Bestaat uit Lease buyout costs</t>
  </si>
  <si>
    <t>(in dollars maal duizend)</t>
  </si>
  <si>
    <t>Draagkracht RH AS =</t>
  </si>
  <si>
    <t>draagkosten</t>
  </si>
  <si>
    <t>verkoop en marketing</t>
  </si>
  <si>
    <t>onderzoek en ontwikkeling</t>
  </si>
  <si>
    <t>juridisch en administratie</t>
  </si>
  <si>
    <t>Kosten per product</t>
  </si>
  <si>
    <t>(kosten in dollars maal duizend)</t>
  </si>
  <si>
    <t>product</t>
  </si>
  <si>
    <t>prijs</t>
  </si>
  <si>
    <t>draagkracht</t>
  </si>
  <si>
    <t>kosten</t>
  </si>
  <si>
    <t>kosten per eenheid</t>
  </si>
  <si>
    <t>RH AS</t>
  </si>
  <si>
    <t>x 1000 =</t>
  </si>
  <si>
    <t>RH AS SE V2.1</t>
  </si>
  <si>
    <t>RH AS PE V2.1</t>
  </si>
  <si>
    <t>Cost-Plus methode</t>
  </si>
  <si>
    <t xml:space="preserve">RH AS </t>
  </si>
  <si>
    <t>RH AS SE</t>
  </si>
  <si>
    <t>RH AS PE</t>
  </si>
  <si>
    <t>Abonnement</t>
  </si>
  <si>
    <t>Service</t>
  </si>
  <si>
    <t>Jurifisch en administratie</t>
  </si>
  <si>
    <t>Totale kosten per product</t>
  </si>
  <si>
    <t>Markup</t>
  </si>
  <si>
    <t>Advies verkoopprijs</t>
  </si>
  <si>
    <t>Advies verkoopprijs voor fiscaaljaar 2002-2003</t>
  </si>
  <si>
    <t>=</t>
  </si>
  <si>
    <t>Red Hat Advanced Server</t>
  </si>
  <si>
    <t>Red Hat Advanced Server Standard Edition versie 2.1</t>
  </si>
  <si>
    <t>Red Hat Advanced Server Premium Edition versie 2.1</t>
  </si>
  <si>
    <t>Abonnement omzet</t>
  </si>
  <si>
    <t>groei</t>
  </si>
  <si>
    <t>RH advanced omzet</t>
  </si>
  <si>
    <t>Eind 28 feb 2003</t>
  </si>
  <si>
    <t>(omzet in dollars maal duizend)</t>
  </si>
  <si>
    <t>aandeel</t>
  </si>
  <si>
    <t>omzet</t>
  </si>
  <si>
    <t>eenheden</t>
  </si>
  <si>
    <t>Red Hats Financiën verwachting</t>
  </si>
  <si>
    <r>
      <t>28 feb.</t>
    </r>
    <r>
      <rPr>
        <b/>
        <sz val="10"/>
        <rFont val="Arial"/>
        <family val="2"/>
      </rPr>
      <t xml:space="preserve"> 2003</t>
    </r>
  </si>
  <si>
    <t>Stijging****</t>
  </si>
  <si>
    <t>****</t>
  </si>
  <si>
    <t>Jaar</t>
  </si>
  <si>
    <t>huidig verkoopprijs</t>
  </si>
  <si>
    <t>Draagkracht Red Hat Advanced Server</t>
  </si>
  <si>
    <t>Fiscaaljaar *</t>
  </si>
  <si>
    <t>Fiscaaljaar eindigt op 28 februari</t>
  </si>
  <si>
    <r>
      <t xml:space="preserve">Winst / </t>
    </r>
    <r>
      <rPr>
        <sz val="11"/>
        <color indexed="10"/>
        <rFont val="Arial"/>
        <family val="2"/>
      </rPr>
      <t>verlies in dollars</t>
    </r>
  </si>
  <si>
    <r>
      <t xml:space="preserve">Winst / </t>
    </r>
    <r>
      <rPr>
        <sz val="11"/>
        <color indexed="10"/>
        <rFont val="Arial"/>
        <family val="2"/>
      </rPr>
      <t>verlies in euro's</t>
    </r>
  </si>
  <si>
    <t>Koers dollar in euro's op 15 juni 2002</t>
  </si>
  <si>
    <t>Totaal</t>
  </si>
  <si>
    <t>De verkoopmix</t>
  </si>
  <si>
    <t>Ondernemingsfunctie</t>
  </si>
  <si>
    <t>Stijging ten opzichte van fiscaaljaar 2002</t>
  </si>
  <si>
    <t>fiscaaljaar</t>
  </si>
  <si>
    <t>Abonnement omzet 50% groei</t>
  </si>
  <si>
    <t>(in dollars)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</si>
</sst>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-"/>
    <numFmt numFmtId="179" formatCode="[$$-409]#,##0"/>
    <numFmt numFmtId="180" formatCode="&quot;€&quot;\ #,##0.0000_-"/>
    <numFmt numFmtId="181" formatCode="&quot;€&quot;\ #,##0_-"/>
    <numFmt numFmtId="182" formatCode="0.000"/>
    <numFmt numFmtId="183" formatCode="#,##0.00_-"/>
  </numFmts>
  <fonts count="22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1"/>
    </xf>
    <xf numFmtId="178" fontId="0" fillId="0" borderId="2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horizontal="left" indent="1"/>
    </xf>
    <xf numFmtId="178" fontId="0" fillId="0" borderId="4" xfId="0" applyNumberFormat="1" applyBorder="1" applyAlignment="1">
      <alignment/>
    </xf>
    <xf numFmtId="0" fontId="3" fillId="0" borderId="0" xfId="0" applyFont="1" applyAlignment="1">
      <alignment horizontal="left"/>
    </xf>
    <xf numFmtId="178" fontId="6" fillId="0" borderId="2" xfId="0" applyNumberFormat="1" applyFont="1" applyBorder="1" applyAlignment="1">
      <alignment/>
    </xf>
    <xf numFmtId="178" fontId="7" fillId="0" borderId="3" xfId="0" applyNumberFormat="1" applyFon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78" fontId="8" fillId="0" borderId="2" xfId="0" applyNumberFormat="1" applyFont="1" applyBorder="1" applyAlignment="1">
      <alignment/>
    </xf>
    <xf numFmtId="179" fontId="6" fillId="0" borderId="3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/>
    </xf>
    <xf numFmtId="17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178" fontId="9" fillId="0" borderId="2" xfId="0" applyNumberFormat="1" applyFont="1" applyBorder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178" fontId="8" fillId="0" borderId="0" xfId="0" applyNumberFormat="1" applyFont="1" applyBorder="1" applyAlignment="1">
      <alignment/>
    </xf>
    <xf numFmtId="179" fontId="9" fillId="0" borderId="7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0" fontId="10" fillId="0" borderId="0" xfId="0" applyFont="1" applyAlignment="1">
      <alignment horizontal="left" indent="1"/>
    </xf>
    <xf numFmtId="179" fontId="12" fillId="0" borderId="8" xfId="0" applyNumberFormat="1" applyFont="1" applyBorder="1" applyAlignment="1">
      <alignment horizontal="left" indent="2"/>
    </xf>
    <xf numFmtId="0" fontId="8" fillId="0" borderId="0" xfId="0" applyFont="1" applyAlignment="1">
      <alignment horizontal="center"/>
    </xf>
    <xf numFmtId="179" fontId="13" fillId="0" borderId="8" xfId="0" applyNumberFormat="1" applyFont="1" applyBorder="1" applyAlignment="1">
      <alignment horizontal="left" indent="2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181" fontId="12" fillId="0" borderId="8" xfId="0" applyNumberFormat="1" applyFont="1" applyBorder="1" applyAlignment="1">
      <alignment horizontal="left" indent="2"/>
    </xf>
    <xf numFmtId="181" fontId="13" fillId="0" borderId="8" xfId="0" applyNumberFormat="1" applyFont="1" applyBorder="1" applyAlignment="1">
      <alignment horizontal="left" indent="2"/>
    </xf>
    <xf numFmtId="0" fontId="2" fillId="0" borderId="0" xfId="0" applyFont="1" applyAlignment="1">
      <alignment/>
    </xf>
    <xf numFmtId="0" fontId="15" fillId="0" borderId="9" xfId="0" applyFont="1" applyBorder="1" applyAlignment="1">
      <alignment/>
    </xf>
    <xf numFmtId="0" fontId="0" fillId="0" borderId="6" xfId="0" applyBorder="1" applyAlignment="1">
      <alignment/>
    </xf>
    <xf numFmtId="9" fontId="1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8" fontId="0" fillId="0" borderId="0" xfId="0" applyNumberFormat="1" applyAlignment="1">
      <alignment/>
    </xf>
    <xf numFmtId="9" fontId="16" fillId="0" borderId="0" xfId="0" applyNumberFormat="1" applyFont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78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79" fontId="9" fillId="0" borderId="11" xfId="0" applyNumberFormat="1" applyFont="1" applyBorder="1" applyAlignment="1">
      <alignment horizontal="center"/>
    </xf>
    <xf numFmtId="179" fontId="9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17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indent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82" fontId="0" fillId="0" borderId="6" xfId="0" applyNumberFormat="1" applyFon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9" xfId="0" applyNumberForma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Alignment="1" applyProtection="1">
      <alignment/>
      <protection hidden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right"/>
    </xf>
    <xf numFmtId="183" fontId="0" fillId="0" borderId="0" xfId="0" applyNumberFormat="1" applyAlignment="1">
      <alignment/>
    </xf>
    <xf numFmtId="178" fontId="6" fillId="0" borderId="12" xfId="0" applyNumberFormat="1" applyFont="1" applyBorder="1" applyAlignment="1">
      <alignment/>
    </xf>
    <xf numFmtId="178" fontId="3" fillId="0" borderId="0" xfId="0" applyNumberFormat="1" applyFont="1" applyAlignment="1">
      <alignment horizontal="right"/>
    </xf>
    <xf numFmtId="9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9" fillId="0" borderId="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9" xfId="0" applyFont="1" applyBorder="1" applyAlignment="1">
      <alignment horizontal="left"/>
    </xf>
    <xf numFmtId="0" fontId="21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0"/>
  <sheetViews>
    <sheetView workbookViewId="0" topLeftCell="A28">
      <selection activeCell="A1" sqref="A1:H50"/>
    </sheetView>
  </sheetViews>
  <sheetFormatPr defaultColWidth="9.140625" defaultRowHeight="12.75"/>
  <cols>
    <col min="6" max="6" width="12.7109375" style="0" bestFit="1" customWidth="1"/>
    <col min="8" max="8" width="12.00390625" style="0" bestFit="1" customWidth="1"/>
  </cols>
  <sheetData>
    <row r="4" spans="3:7" ht="12.75">
      <c r="C4" s="93" t="s">
        <v>0</v>
      </c>
      <c r="D4" s="93"/>
      <c r="E4" s="93"/>
      <c r="F4" s="93"/>
      <c r="G4" s="93"/>
    </row>
    <row r="5" spans="3:7" ht="12.75">
      <c r="C5" s="93"/>
      <c r="D5" s="93"/>
      <c r="E5" s="93"/>
      <c r="F5" s="93"/>
      <c r="G5" s="93"/>
    </row>
    <row r="6" spans="4:6" ht="12.75">
      <c r="D6" s="104" t="s">
        <v>1</v>
      </c>
      <c r="E6" s="104"/>
      <c r="F6" s="104"/>
    </row>
    <row r="10" spans="1:8" ht="13.5">
      <c r="A10" s="1"/>
      <c r="B10" s="2" t="s">
        <v>71</v>
      </c>
      <c r="C10" s="2"/>
      <c r="D10" s="3"/>
      <c r="E10" s="94" t="s">
        <v>2</v>
      </c>
      <c r="F10" s="95"/>
      <c r="G10" s="94" t="s">
        <v>3</v>
      </c>
      <c r="H10" s="96"/>
    </row>
    <row r="11" spans="5:8" ht="12.75">
      <c r="E11" s="4"/>
      <c r="F11" s="5"/>
      <c r="G11" s="4"/>
      <c r="H11" s="6"/>
    </row>
    <row r="12" spans="1:8" ht="13.5">
      <c r="A12" s="7" t="s">
        <v>4</v>
      </c>
      <c r="E12" s="4"/>
      <c r="F12" s="5"/>
      <c r="G12" s="4"/>
      <c r="H12" s="6"/>
    </row>
    <row r="13" spans="1:8" ht="12.75">
      <c r="A13" s="92" t="s">
        <v>5</v>
      </c>
      <c r="B13" s="92"/>
      <c r="C13" s="92"/>
      <c r="E13" s="9">
        <v>45498</v>
      </c>
      <c r="F13" s="10"/>
      <c r="G13" s="9">
        <v>42300</v>
      </c>
      <c r="H13" s="11"/>
    </row>
    <row r="14" spans="1:8" ht="12.75">
      <c r="A14" s="92" t="s">
        <v>6</v>
      </c>
      <c r="B14" s="92"/>
      <c r="C14" s="92"/>
      <c r="E14" s="9">
        <v>35334</v>
      </c>
      <c r="F14" s="10"/>
      <c r="G14" s="9">
        <v>36610</v>
      </c>
      <c r="H14" s="11"/>
    </row>
    <row r="15" spans="1:8" ht="12.75">
      <c r="A15" s="92" t="s">
        <v>7</v>
      </c>
      <c r="B15" s="92"/>
      <c r="C15" s="92"/>
      <c r="E15" s="9">
        <v>777</v>
      </c>
      <c r="F15" s="10"/>
      <c r="G15" s="9">
        <v>0</v>
      </c>
      <c r="H15" s="11"/>
    </row>
    <row r="16" spans="1:8" ht="12.75">
      <c r="A16" s="12" t="s">
        <v>8</v>
      </c>
      <c r="B16" s="12"/>
      <c r="C16" s="12"/>
      <c r="D16" s="6"/>
      <c r="E16" s="9">
        <v>20766</v>
      </c>
      <c r="F16" s="10"/>
      <c r="G16" s="9">
        <v>15535</v>
      </c>
      <c r="H16" s="11"/>
    </row>
    <row r="17" spans="1:8" ht="12.75">
      <c r="A17" s="12" t="s">
        <v>9</v>
      </c>
      <c r="B17" s="12"/>
      <c r="C17" s="12"/>
      <c r="D17" s="6"/>
      <c r="E17" s="13"/>
      <c r="F17" s="10"/>
      <c r="G17" s="13">
        <v>2240</v>
      </c>
      <c r="H17" s="11"/>
    </row>
    <row r="18" spans="1:8" ht="12.75">
      <c r="A18" s="14" t="s">
        <v>76</v>
      </c>
      <c r="B18" s="14"/>
      <c r="C18" s="14"/>
      <c r="D18" s="1"/>
      <c r="E18" s="15">
        <f>SUM(E13:E16)</f>
        <v>102375</v>
      </c>
      <c r="F18" s="16"/>
      <c r="G18" s="15">
        <f>SUM(G13:G17)</f>
        <v>96685</v>
      </c>
      <c r="H18" s="11"/>
    </row>
    <row r="19" spans="5:8" ht="13.5" thickBot="1">
      <c r="E19" s="9"/>
      <c r="F19" s="17"/>
      <c r="G19" s="9"/>
      <c r="H19" s="18"/>
    </row>
    <row r="20" spans="1:8" ht="13.5">
      <c r="A20" s="27" t="s">
        <v>11</v>
      </c>
      <c r="B20" s="19"/>
      <c r="C20" s="19"/>
      <c r="D20" s="20"/>
      <c r="E20" s="21"/>
      <c r="F20" s="22">
        <f>E18</f>
        <v>102375</v>
      </c>
      <c r="G20" s="23"/>
      <c r="H20" s="24">
        <f>G18</f>
        <v>96685</v>
      </c>
    </row>
    <row r="21" spans="5:8" ht="12.75">
      <c r="E21" s="9"/>
      <c r="F21" s="10"/>
      <c r="G21" s="9"/>
      <c r="H21" s="11"/>
    </row>
    <row r="22" spans="5:8" ht="12.75">
      <c r="E22" s="9"/>
      <c r="F22" s="10"/>
      <c r="G22" s="9"/>
      <c r="H22" s="11"/>
    </row>
    <row r="23" spans="1:8" ht="13.5">
      <c r="A23" s="7" t="s">
        <v>12</v>
      </c>
      <c r="B23" s="25"/>
      <c r="C23" s="8"/>
      <c r="E23" s="9"/>
      <c r="F23" s="10"/>
      <c r="G23" s="9"/>
      <c r="H23" s="11"/>
    </row>
    <row r="24" spans="1:8" ht="12.75">
      <c r="A24" s="8" t="s">
        <v>5</v>
      </c>
      <c r="B24" s="8"/>
      <c r="C24" s="8"/>
      <c r="E24" s="9">
        <v>14660</v>
      </c>
      <c r="F24" s="10"/>
      <c r="G24" s="9">
        <v>9887</v>
      </c>
      <c r="H24" s="11"/>
    </row>
    <row r="25" spans="1:8" ht="12.75">
      <c r="A25" s="8" t="s">
        <v>6</v>
      </c>
      <c r="B25" s="8"/>
      <c r="C25" s="8"/>
      <c r="E25" s="9">
        <v>20549</v>
      </c>
      <c r="F25" s="10"/>
      <c r="G25" s="9">
        <v>18655</v>
      </c>
      <c r="H25" s="11"/>
    </row>
    <row r="26" spans="1:8" ht="12.75">
      <c r="A26" s="12" t="s">
        <v>7</v>
      </c>
      <c r="B26" s="12"/>
      <c r="C26" s="12"/>
      <c r="D26" s="6"/>
      <c r="E26" s="9">
        <v>646</v>
      </c>
      <c r="F26" s="10"/>
      <c r="G26" s="9">
        <v>0</v>
      </c>
      <c r="H26" s="11"/>
    </row>
    <row r="27" spans="1:8" ht="12.75">
      <c r="A27" s="12" t="s">
        <v>13</v>
      </c>
      <c r="B27" s="12"/>
      <c r="C27" s="12"/>
      <c r="D27" s="6"/>
      <c r="E27" s="13">
        <v>0</v>
      </c>
      <c r="F27" s="10"/>
      <c r="G27" s="13">
        <v>1501</v>
      </c>
      <c r="H27" s="11"/>
    </row>
    <row r="28" spans="1:8" ht="12.75">
      <c r="A28" s="14" t="s">
        <v>10</v>
      </c>
      <c r="B28" s="14"/>
      <c r="C28" s="14"/>
      <c r="D28" s="1"/>
      <c r="E28" s="26">
        <f>SUM(E24:E27)</f>
        <v>35855</v>
      </c>
      <c r="F28" s="10"/>
      <c r="G28" s="26">
        <f>SUM(G24:G27)</f>
        <v>30043</v>
      </c>
      <c r="H28" s="11"/>
    </row>
    <row r="29" spans="5:8" ht="12.75">
      <c r="E29" s="9"/>
      <c r="F29" s="10"/>
      <c r="G29" s="9"/>
      <c r="H29" s="11"/>
    </row>
    <row r="30" spans="1:8" ht="13.5">
      <c r="A30" s="7" t="s">
        <v>14</v>
      </c>
      <c r="B30" s="27"/>
      <c r="E30" s="9"/>
      <c r="F30" s="10"/>
      <c r="G30" s="9"/>
      <c r="H30" s="11"/>
    </row>
    <row r="31" spans="1:8" ht="12.75">
      <c r="A31" s="8" t="s">
        <v>27</v>
      </c>
      <c r="B31" s="8"/>
      <c r="C31" s="8"/>
      <c r="E31" s="9">
        <v>38355</v>
      </c>
      <c r="F31" s="10"/>
      <c r="G31" s="9">
        <v>33442</v>
      </c>
      <c r="H31" s="11"/>
    </row>
    <row r="32" spans="1:8" ht="12.75">
      <c r="A32" s="8" t="s">
        <v>28</v>
      </c>
      <c r="B32" s="8"/>
      <c r="C32" s="8"/>
      <c r="D32" s="8"/>
      <c r="E32" s="9">
        <v>15713</v>
      </c>
      <c r="F32" s="10"/>
      <c r="G32" s="9">
        <v>16429</v>
      </c>
      <c r="H32" s="11"/>
    </row>
    <row r="33" spans="1:8" ht="12.75">
      <c r="A33" s="12" t="s">
        <v>29</v>
      </c>
      <c r="B33" s="12"/>
      <c r="C33" s="12"/>
      <c r="D33" s="6"/>
      <c r="E33" s="13">
        <v>18910</v>
      </c>
      <c r="F33" s="10"/>
      <c r="G33" s="13">
        <v>13491</v>
      </c>
      <c r="H33" s="11"/>
    </row>
    <row r="34" spans="1:8" ht="12.75">
      <c r="A34" s="14" t="s">
        <v>76</v>
      </c>
      <c r="B34" s="14"/>
      <c r="C34" s="14"/>
      <c r="E34" s="26">
        <f>SUM(E31:E33)</f>
        <v>72978</v>
      </c>
      <c r="F34" s="10"/>
      <c r="G34" s="26">
        <f>SUM(G31:G33)</f>
        <v>63362</v>
      </c>
      <c r="H34" s="11"/>
    </row>
    <row r="35" spans="5:8" ht="13.5" thickBot="1">
      <c r="E35" s="9"/>
      <c r="F35" s="17"/>
      <c r="G35" s="9"/>
      <c r="H35" s="18"/>
    </row>
    <row r="36" spans="1:8" ht="13.5">
      <c r="A36" s="27" t="s">
        <v>17</v>
      </c>
      <c r="B36" s="27"/>
      <c r="C36" s="28"/>
      <c r="D36" s="28"/>
      <c r="E36" s="29"/>
      <c r="F36" s="30">
        <f>E28+E34</f>
        <v>108833</v>
      </c>
      <c r="G36" s="31"/>
      <c r="H36" s="30">
        <f>G28+G34</f>
        <v>93405</v>
      </c>
    </row>
    <row r="39" spans="1:8" ht="14.25" thickBot="1">
      <c r="A39" s="32" t="s">
        <v>73</v>
      </c>
      <c r="B39" s="25"/>
      <c r="C39" s="25"/>
      <c r="D39" s="20"/>
      <c r="E39" s="20"/>
      <c r="F39" s="33">
        <f>E18-(E28+E34)</f>
        <v>-6458</v>
      </c>
      <c r="G39" s="34"/>
      <c r="H39" s="35">
        <f>G18-(G28+G34)</f>
        <v>3280</v>
      </c>
    </row>
    <row r="40" spans="6:8" ht="13.5" thickTop="1">
      <c r="F40" s="36"/>
      <c r="G40" s="36"/>
      <c r="H40" s="36"/>
    </row>
    <row r="41" spans="1:8" ht="12.75">
      <c r="A41" t="s">
        <v>18</v>
      </c>
      <c r="D41" s="37">
        <v>1.055</v>
      </c>
      <c r="F41" s="36"/>
      <c r="G41" s="38"/>
      <c r="H41" s="36"/>
    </row>
    <row r="42" spans="6:8" ht="12.75">
      <c r="F42" s="36"/>
      <c r="G42" s="36"/>
      <c r="H42" s="36"/>
    </row>
    <row r="43" spans="1:8" ht="14.25" thickBot="1">
      <c r="A43" s="32" t="s">
        <v>74</v>
      </c>
      <c r="B43" s="25"/>
      <c r="C43" s="25"/>
      <c r="D43" s="39"/>
      <c r="E43" s="28"/>
      <c r="F43" s="40">
        <f>F39*D41</f>
        <v>-6813.19</v>
      </c>
      <c r="G43" s="19"/>
      <c r="H43" s="41">
        <f>H39*D41</f>
        <v>3460.3999999999996</v>
      </c>
    </row>
    <row r="44" ht="13.5" thickTop="1"/>
    <row r="45" spans="1:4" ht="12.75">
      <c r="A45" s="105" t="s">
        <v>19</v>
      </c>
      <c r="B45" s="105" t="s">
        <v>72</v>
      </c>
      <c r="C45" s="105"/>
      <c r="D45" s="105"/>
    </row>
    <row r="46" spans="1:4" ht="12.75">
      <c r="A46" s="105" t="s">
        <v>20</v>
      </c>
      <c r="B46" s="105" t="s">
        <v>21</v>
      </c>
      <c r="C46" s="105"/>
      <c r="D46" s="105"/>
    </row>
    <row r="47" spans="1:4" ht="12.75">
      <c r="A47" s="105" t="s">
        <v>22</v>
      </c>
      <c r="B47" s="105" t="s">
        <v>23</v>
      </c>
      <c r="C47" s="105"/>
      <c r="D47" s="105"/>
    </row>
    <row r="50" ht="12.75">
      <c r="B50" t="s">
        <v>75</v>
      </c>
    </row>
  </sheetData>
  <mergeCells count="7">
    <mergeCell ref="A13:C13"/>
    <mergeCell ref="A14:C14"/>
    <mergeCell ref="A15:C15"/>
    <mergeCell ref="C4:G5"/>
    <mergeCell ref="D6:F6"/>
    <mergeCell ref="E10:F10"/>
    <mergeCell ref="G10:H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26">
      <selection activeCell="A1" sqref="A1:H53"/>
    </sheetView>
  </sheetViews>
  <sheetFormatPr defaultColWidth="9.140625" defaultRowHeight="12.75"/>
  <cols>
    <col min="3" max="3" width="7.57421875" style="0" customWidth="1"/>
    <col min="4" max="4" width="12.28125" style="0" customWidth="1"/>
    <col min="5" max="5" width="11.00390625" style="0" bestFit="1" customWidth="1"/>
    <col min="6" max="6" width="9.7109375" style="0" bestFit="1" customWidth="1"/>
    <col min="7" max="7" width="10.140625" style="0" bestFit="1" customWidth="1"/>
  </cols>
  <sheetData>
    <row r="1" spans="1:8" ht="20.25">
      <c r="A1" s="97" t="s">
        <v>51</v>
      </c>
      <c r="B1" s="97"/>
      <c r="C1" s="97"/>
      <c r="D1" s="97"/>
      <c r="E1" s="97"/>
      <c r="F1" s="97"/>
      <c r="G1" s="97"/>
      <c r="H1" s="97"/>
    </row>
    <row r="2" spans="3:6" ht="12.75">
      <c r="C2" s="104" t="s">
        <v>81</v>
      </c>
      <c r="D2" s="104"/>
      <c r="E2" s="104"/>
      <c r="F2" s="104"/>
    </row>
    <row r="3" spans="1:8" ht="12.75">
      <c r="A3" s="1" t="s">
        <v>37</v>
      </c>
      <c r="B3" s="1"/>
      <c r="C3" t="s">
        <v>52</v>
      </c>
      <c r="D3" s="102" t="s">
        <v>53</v>
      </c>
      <c r="E3" s="102"/>
      <c r="F3" s="102"/>
      <c r="G3" s="102"/>
      <c r="H3" s="102"/>
    </row>
    <row r="4" spans="1:8" ht="12.75">
      <c r="A4" s="1" t="s">
        <v>39</v>
      </c>
      <c r="B4" s="1"/>
      <c r="C4" t="s">
        <v>52</v>
      </c>
      <c r="D4" s="102" t="s">
        <v>54</v>
      </c>
      <c r="E4" s="102"/>
      <c r="F4" s="102"/>
      <c r="G4" s="102"/>
      <c r="H4" s="102"/>
    </row>
    <row r="5" spans="1:8" ht="12.75">
      <c r="A5" s="1" t="s">
        <v>40</v>
      </c>
      <c r="B5" s="1"/>
      <c r="C5" t="s">
        <v>52</v>
      </c>
      <c r="D5" s="102" t="s">
        <v>55</v>
      </c>
      <c r="E5" s="102"/>
      <c r="F5" s="102"/>
      <c r="G5" s="102"/>
      <c r="H5" s="102"/>
    </row>
    <row r="7" spans="1:8" ht="13.5" thickBot="1">
      <c r="A7" s="98" t="s">
        <v>56</v>
      </c>
      <c r="B7" s="98"/>
      <c r="C7" s="106" t="s">
        <v>24</v>
      </c>
      <c r="D7" s="106"/>
      <c r="E7" s="106"/>
      <c r="F7" s="43"/>
      <c r="G7" s="43"/>
      <c r="H7" s="57"/>
    </row>
    <row r="8" spans="1:6" ht="12.75">
      <c r="A8" t="s">
        <v>68</v>
      </c>
      <c r="C8" s="1">
        <v>2002</v>
      </c>
      <c r="F8" s="1">
        <v>2003</v>
      </c>
    </row>
    <row r="9" spans="1:6" ht="12.75">
      <c r="A9" t="s">
        <v>56</v>
      </c>
      <c r="C9">
        <v>42300</v>
      </c>
      <c r="D9" s="71">
        <v>0.5</v>
      </c>
      <c r="E9" t="s">
        <v>57</v>
      </c>
      <c r="F9">
        <f>C9+C10</f>
        <v>63450</v>
      </c>
    </row>
    <row r="10" spans="1:3" ht="12.75">
      <c r="A10" t="s">
        <v>58</v>
      </c>
      <c r="C10" s="73">
        <f>C9*D9</f>
        <v>21150</v>
      </c>
    </row>
    <row r="11" spans="1:3" ht="12.75">
      <c r="A11" t="s">
        <v>59</v>
      </c>
      <c r="C11">
        <f>SUM(C9:C10)</f>
        <v>63450</v>
      </c>
    </row>
    <row r="13" spans="1:8" ht="13.5" thickBot="1">
      <c r="A13" s="43" t="s">
        <v>77</v>
      </c>
      <c r="B13" s="43"/>
      <c r="C13" s="106" t="s">
        <v>60</v>
      </c>
      <c r="D13" s="106"/>
      <c r="E13" s="106"/>
      <c r="F13" s="57"/>
      <c r="G13" s="57"/>
      <c r="H13" s="57"/>
    </row>
    <row r="14" spans="2:7" ht="12.75">
      <c r="B14" s="101" t="s">
        <v>69</v>
      </c>
      <c r="C14" s="101"/>
      <c r="D14" s="101"/>
      <c r="E14" s="46" t="s">
        <v>61</v>
      </c>
      <c r="F14" s="46" t="s">
        <v>62</v>
      </c>
      <c r="G14" s="70" t="s">
        <v>63</v>
      </c>
    </row>
    <row r="15" spans="1:7" ht="12.75">
      <c r="A15" t="s">
        <v>37</v>
      </c>
      <c r="C15">
        <v>799</v>
      </c>
      <c r="D15" s="74">
        <f>C15/1000</f>
        <v>0.799</v>
      </c>
      <c r="E15" s="71">
        <v>0.3</v>
      </c>
      <c r="F15">
        <f>C10*E15</f>
        <v>6345</v>
      </c>
      <c r="G15" s="49">
        <f>F15/D15</f>
        <v>7941.176470588235</v>
      </c>
    </row>
    <row r="16" spans="1:7" ht="12.75">
      <c r="A16" t="s">
        <v>39</v>
      </c>
      <c r="C16">
        <v>1499</v>
      </c>
      <c r="D16" s="74">
        <f>C16/1000</f>
        <v>1.499</v>
      </c>
      <c r="E16" s="71">
        <v>0.45</v>
      </c>
      <c r="F16">
        <f>C10*E16</f>
        <v>9517.5</v>
      </c>
      <c r="G16" s="49">
        <f>F16/D16</f>
        <v>6349.232821881254</v>
      </c>
    </row>
    <row r="17" spans="1:7" ht="12.75">
      <c r="A17" t="s">
        <v>40</v>
      </c>
      <c r="C17" s="6">
        <v>2499</v>
      </c>
      <c r="D17" s="74">
        <f>C17/1000</f>
        <v>2.499</v>
      </c>
      <c r="E17" s="76">
        <v>0.25</v>
      </c>
      <c r="F17" s="75">
        <f>C10*E17</f>
        <v>5287.5</v>
      </c>
      <c r="G17" s="51">
        <f>F17/D17</f>
        <v>2115.846338535414</v>
      </c>
    </row>
    <row r="18" spans="3:7" ht="12.75">
      <c r="C18" s="86"/>
      <c r="E18" s="77">
        <f>SUM(E15:E17)</f>
        <v>1</v>
      </c>
      <c r="F18" s="1">
        <f>SUM(F15:F17)</f>
        <v>21150</v>
      </c>
      <c r="G18" s="78">
        <f>SUM(G15:G17)</f>
        <v>16406.255631004904</v>
      </c>
    </row>
    <row r="19" ht="12.75">
      <c r="B19" s="12"/>
    </row>
    <row r="20" spans="1:8" ht="13.5" thickBot="1">
      <c r="A20" s="43" t="s">
        <v>70</v>
      </c>
      <c r="B20" s="43"/>
      <c r="C20" s="43"/>
      <c r="D20" s="43"/>
      <c r="E20" s="106" t="s">
        <v>24</v>
      </c>
      <c r="F20" s="106"/>
      <c r="G20" s="106"/>
      <c r="H20" s="44"/>
    </row>
    <row r="21" spans="1:8" ht="13.5" thickBot="1">
      <c r="A21" s="99" t="s">
        <v>25</v>
      </c>
      <c r="B21" s="99"/>
      <c r="C21" s="45">
        <v>0.2</v>
      </c>
      <c r="E21" s="46" t="s">
        <v>80</v>
      </c>
      <c r="G21" s="100" t="s">
        <v>26</v>
      </c>
      <c r="H21" s="100"/>
    </row>
    <row r="22" spans="2:5" ht="13.5">
      <c r="B22" s="7" t="s">
        <v>12</v>
      </c>
      <c r="C22" s="8"/>
      <c r="E22" s="1">
        <v>2002</v>
      </c>
    </row>
    <row r="23" spans="2:7" ht="12.75">
      <c r="B23" s="8" t="s">
        <v>5</v>
      </c>
      <c r="C23" s="8"/>
      <c r="E23" s="47">
        <v>9887</v>
      </c>
      <c r="F23" s="48">
        <f>C21</f>
        <v>0.2</v>
      </c>
      <c r="G23" s="49">
        <f>E23*C21</f>
        <v>1977.4</v>
      </c>
    </row>
    <row r="24" spans="2:7" ht="12.75">
      <c r="B24" s="8" t="s">
        <v>6</v>
      </c>
      <c r="C24" s="8"/>
      <c r="E24" s="47">
        <v>18655</v>
      </c>
      <c r="F24" s="48">
        <f>C21</f>
        <v>0.2</v>
      </c>
      <c r="G24" s="49">
        <f>E24*F24</f>
        <v>3731</v>
      </c>
    </row>
    <row r="25" spans="2:7" ht="12.75">
      <c r="B25" s="12" t="s">
        <v>7</v>
      </c>
      <c r="C25" s="12"/>
      <c r="E25" s="47">
        <v>0</v>
      </c>
      <c r="G25" s="49"/>
    </row>
    <row r="26" spans="2:7" ht="12.75">
      <c r="B26" s="12" t="s">
        <v>13</v>
      </c>
      <c r="C26" s="12"/>
      <c r="E26" s="50">
        <v>1501</v>
      </c>
      <c r="G26" s="51"/>
    </row>
    <row r="27" spans="2:7" ht="12.75">
      <c r="B27" s="14" t="s">
        <v>76</v>
      </c>
      <c r="C27" s="14"/>
      <c r="E27" s="52">
        <f>SUM(E23:E26)</f>
        <v>30043</v>
      </c>
      <c r="G27" s="53">
        <f>SUM(G23:G26)</f>
        <v>5708.4</v>
      </c>
    </row>
    <row r="28" spans="4:7" ht="12.75">
      <c r="D28" s="47"/>
      <c r="E28" s="48"/>
      <c r="G28" s="49"/>
    </row>
    <row r="29" spans="2:7" ht="13.5">
      <c r="B29" s="7" t="s">
        <v>14</v>
      </c>
      <c r="D29" s="47"/>
      <c r="E29" s="48"/>
      <c r="G29" s="49"/>
    </row>
    <row r="30" spans="2:8" ht="12.75">
      <c r="B30" s="8" t="s">
        <v>27</v>
      </c>
      <c r="C30" s="8"/>
      <c r="E30" s="47">
        <v>33442</v>
      </c>
      <c r="F30" s="48">
        <f>C21</f>
        <v>0.2</v>
      </c>
      <c r="G30" s="49">
        <f>E30*F30</f>
        <v>6688.400000000001</v>
      </c>
      <c r="H30" s="49"/>
    </row>
    <row r="31" spans="2:7" ht="12.75">
      <c r="B31" s="8" t="s">
        <v>28</v>
      </c>
      <c r="C31" s="8"/>
      <c r="E31" s="47">
        <v>16429</v>
      </c>
      <c r="F31" s="48">
        <f>C21</f>
        <v>0.2</v>
      </c>
      <c r="G31" s="49">
        <f>E31*F31</f>
        <v>3285.8</v>
      </c>
    </row>
    <row r="32" spans="2:7" ht="12.75">
      <c r="B32" s="12" t="s">
        <v>29</v>
      </c>
      <c r="C32" s="12"/>
      <c r="E32" s="50">
        <v>13491</v>
      </c>
      <c r="F32" s="48">
        <f>C21</f>
        <v>0.2</v>
      </c>
      <c r="G32" s="51">
        <f>E32*F32</f>
        <v>2698.2000000000003</v>
      </c>
    </row>
    <row r="33" spans="2:8" ht="13.5" thickBot="1">
      <c r="B33" s="14" t="s">
        <v>76</v>
      </c>
      <c r="C33" s="14"/>
      <c r="E33" s="52">
        <f>SUM(E30:E32)</f>
        <v>63362</v>
      </c>
      <c r="G33" s="53">
        <f>SUM(G30:G32)</f>
        <v>12672.400000000001</v>
      </c>
      <c r="H33" s="44"/>
    </row>
    <row r="34" spans="1:8" ht="13.5">
      <c r="A34" s="27" t="s">
        <v>17</v>
      </c>
      <c r="B34" s="27"/>
      <c r="D34" s="47"/>
      <c r="F34" s="54">
        <f>E27+E33</f>
        <v>93405</v>
      </c>
      <c r="H34" s="55">
        <f>G33+G27</f>
        <v>18380.800000000003</v>
      </c>
    </row>
    <row r="35" spans="3:7" ht="13.5">
      <c r="C35" s="28"/>
      <c r="D35" s="31"/>
      <c r="G35" s="49"/>
    </row>
    <row r="36" spans="1:8" ht="13.5" thickBot="1">
      <c r="A36" s="43" t="s">
        <v>30</v>
      </c>
      <c r="B36" s="43"/>
      <c r="C36" s="106" t="s">
        <v>31</v>
      </c>
      <c r="D36" s="106"/>
      <c r="E36" s="106"/>
      <c r="F36" s="56"/>
      <c r="G36" s="57"/>
      <c r="H36" s="57"/>
    </row>
    <row r="37" spans="1:8" ht="12.75">
      <c r="A37" s="1" t="s">
        <v>32</v>
      </c>
      <c r="C37" s="46" t="s">
        <v>33</v>
      </c>
      <c r="D37" s="46" t="s">
        <v>34</v>
      </c>
      <c r="E37" s="58" t="s">
        <v>35</v>
      </c>
      <c r="F37" s="103" t="s">
        <v>36</v>
      </c>
      <c r="G37" s="103"/>
      <c r="H37" s="103"/>
    </row>
    <row r="38" spans="1:8" ht="12.75">
      <c r="A38" t="s">
        <v>37</v>
      </c>
      <c r="B38" s="59"/>
      <c r="C38" s="49">
        <f>D53</f>
        <v>798.5436444444445</v>
      </c>
      <c r="D38" s="60">
        <v>0.3</v>
      </c>
      <c r="E38" s="61">
        <f>D38*H34</f>
        <v>5514.240000000001</v>
      </c>
      <c r="F38" s="62">
        <f>E38/G15</f>
        <v>0.6943857777777779</v>
      </c>
      <c r="G38" t="s">
        <v>38</v>
      </c>
      <c r="H38" s="49">
        <f>F38*1000</f>
        <v>694.3857777777779</v>
      </c>
    </row>
    <row r="39" spans="1:8" ht="12.75">
      <c r="A39" t="s">
        <v>39</v>
      </c>
      <c r="B39" s="63"/>
      <c r="C39" s="49">
        <f>F53</f>
        <v>1498.1438335697403</v>
      </c>
      <c r="D39" s="60">
        <v>0.45</v>
      </c>
      <c r="E39" s="61">
        <f>D39*H34</f>
        <v>8271.360000000002</v>
      </c>
      <c r="F39" s="62">
        <f>E39/G16</f>
        <v>1.3027337683215134</v>
      </c>
      <c r="G39" t="s">
        <v>38</v>
      </c>
      <c r="H39" s="49">
        <f>F39*1000</f>
        <v>1302.7337683215135</v>
      </c>
    </row>
    <row r="40" spans="1:8" ht="13.5" thickBot="1">
      <c r="A40" t="s">
        <v>40</v>
      </c>
      <c r="C40" s="87">
        <f>H53</f>
        <v>2497.5726751773054</v>
      </c>
      <c r="D40" s="64">
        <v>0.25</v>
      </c>
      <c r="E40" s="65">
        <f>D40*H34</f>
        <v>4595.200000000001</v>
      </c>
      <c r="F40" s="66">
        <f>E40/G17</f>
        <v>2.1718023262411355</v>
      </c>
      <c r="G40" t="s">
        <v>38</v>
      </c>
      <c r="H40" s="67">
        <f>F40*1000</f>
        <v>2171.8023262411352</v>
      </c>
    </row>
    <row r="41" spans="3:8" ht="12.75">
      <c r="C41" s="6"/>
      <c r="D41" s="60">
        <f>SUM(D38:D40)</f>
        <v>1</v>
      </c>
      <c r="E41" s="53">
        <f>SUM(E38:E40)</f>
        <v>18380.800000000003</v>
      </c>
      <c r="F41" s="62">
        <f>SUM(F38:F40)</f>
        <v>4.168921872340427</v>
      </c>
      <c r="H41" s="49">
        <f>SUM(H38:H40)</f>
        <v>4168.9218723404265</v>
      </c>
    </row>
    <row r="43" spans="1:8" ht="13.5" thickBot="1">
      <c r="A43" s="43" t="s">
        <v>41</v>
      </c>
      <c r="B43" s="43"/>
      <c r="C43" s="107" t="s">
        <v>82</v>
      </c>
      <c r="D43" s="43"/>
      <c r="E43" s="43"/>
      <c r="F43" s="43"/>
      <c r="G43" s="43"/>
      <c r="H43" s="43"/>
    </row>
    <row r="44" spans="1:8" ht="12.75">
      <c r="A44" s="68"/>
      <c r="B44" s="68"/>
      <c r="C44" s="68"/>
      <c r="D44" s="46" t="s">
        <v>42</v>
      </c>
      <c r="E44" s="69"/>
      <c r="F44" s="46" t="s">
        <v>43</v>
      </c>
      <c r="G44" s="69"/>
      <c r="H44" s="46" t="s">
        <v>44</v>
      </c>
    </row>
    <row r="45" spans="1:7" ht="12.75">
      <c r="A45" s="1" t="s">
        <v>78</v>
      </c>
      <c r="B45" s="63"/>
      <c r="C45" s="63"/>
      <c r="E45" s="63"/>
      <c r="G45" s="63"/>
    </row>
    <row r="46" spans="1:8" ht="12.75">
      <c r="A46" s="92" t="s">
        <v>45</v>
      </c>
      <c r="B46" s="92"/>
      <c r="C46" s="92"/>
      <c r="D46" s="88">
        <f>((D38*G23)/G15)*1000</f>
        <v>74.70177777777778</v>
      </c>
      <c r="E46" s="70"/>
      <c r="F46" s="88">
        <f>((D39*G23)/G16)*1000</f>
        <v>140.14764066193854</v>
      </c>
      <c r="G46" s="70"/>
      <c r="H46" s="88">
        <f>((D40*G23)/G17)*1000</f>
        <v>233.64173049645396</v>
      </c>
    </row>
    <row r="47" spans="1:8" ht="12.75">
      <c r="A47" s="92" t="s">
        <v>46</v>
      </c>
      <c r="B47" s="92"/>
      <c r="C47" s="92"/>
      <c r="D47" s="88">
        <f>((D38*G24)/G15)*1000</f>
        <v>140.94888888888886</v>
      </c>
      <c r="F47" s="88">
        <f>((D39*G24)/G16)*1000</f>
        <v>264.4335224586289</v>
      </c>
      <c r="H47" s="88">
        <f>((D40*G24)/G17)*1000</f>
        <v>440.8401418439717</v>
      </c>
    </row>
    <row r="48" spans="1:8" ht="12.75">
      <c r="A48" s="92" t="s">
        <v>15</v>
      </c>
      <c r="B48" s="92"/>
      <c r="C48" s="92"/>
      <c r="D48" s="88">
        <f>((D38*G30)/G15)*1000</f>
        <v>252.67288888888888</v>
      </c>
      <c r="F48" s="88">
        <f>((D39*G30)/G16)*1000</f>
        <v>474.0383735224587</v>
      </c>
      <c r="H48" s="88">
        <f>((D40*G30)/G17)*1000</f>
        <v>790.2747801418442</v>
      </c>
    </row>
    <row r="49" spans="1:8" ht="12.75">
      <c r="A49" s="92" t="s">
        <v>16</v>
      </c>
      <c r="B49" s="92"/>
      <c r="C49" s="92"/>
      <c r="D49" s="88">
        <f>((D38*G31)/G15)*1000</f>
        <v>124.13022222222223</v>
      </c>
      <c r="F49" s="88">
        <f>((D39*G31)/G16)*1000</f>
        <v>232.88010401891256</v>
      </c>
      <c r="H49" s="88">
        <f>((D40*G31)/G17)*1000</f>
        <v>388.2370780141844</v>
      </c>
    </row>
    <row r="50" spans="1:8" ht="12.75">
      <c r="A50" s="92" t="s">
        <v>47</v>
      </c>
      <c r="B50" s="92"/>
      <c r="C50" s="92"/>
      <c r="D50" s="89">
        <f>((D38*G32)/G15)*1000</f>
        <v>101.932</v>
      </c>
      <c r="F50" s="89">
        <f>((D39*G32)/G16)*1000</f>
        <v>191.23412765957448</v>
      </c>
      <c r="H50" s="89">
        <f>((D40*G32)/G17)*1000</f>
        <v>318.80859574468093</v>
      </c>
    </row>
    <row r="51" spans="1:8" ht="12.75">
      <c r="A51" s="1" t="s">
        <v>48</v>
      </c>
      <c r="D51" s="90">
        <f>SUM(D46:D50)</f>
        <v>694.3857777777778</v>
      </c>
      <c r="F51" s="90">
        <f>SUM(F46:F50)</f>
        <v>1302.7337683215133</v>
      </c>
      <c r="H51" s="90">
        <f>SUM(H46:H50)</f>
        <v>2171.8023262411352</v>
      </c>
    </row>
    <row r="52" spans="1:8" ht="12.75">
      <c r="A52" s="1" t="s">
        <v>49</v>
      </c>
      <c r="C52" s="71">
        <v>0.15</v>
      </c>
      <c r="D52" s="91">
        <f>C52*D51</f>
        <v>104.15786666666666</v>
      </c>
      <c r="E52" s="71">
        <v>0.15</v>
      </c>
      <c r="F52" s="91">
        <f>E52*F51</f>
        <v>195.41006524822697</v>
      </c>
      <c r="G52" s="71">
        <v>0.15</v>
      </c>
      <c r="H52" s="91">
        <f>G52*H51</f>
        <v>325.77034893617025</v>
      </c>
    </row>
    <row r="53" spans="1:8" ht="13.5" thickBot="1">
      <c r="A53" s="1" t="s">
        <v>50</v>
      </c>
      <c r="B53" s="1"/>
      <c r="D53" s="72">
        <f>SUM(D51:D52)</f>
        <v>798.5436444444445</v>
      </c>
      <c r="E53" s="1"/>
      <c r="F53" s="72">
        <f>SUM(F51:F52)</f>
        <v>1498.1438335697403</v>
      </c>
      <c r="G53" s="1"/>
      <c r="H53" s="72">
        <f>SUM(H51:H52)</f>
        <v>2497.5726751773054</v>
      </c>
    </row>
    <row r="58" spans="1:4" ht="12.75">
      <c r="A58" s="104"/>
      <c r="B58" s="104"/>
      <c r="C58" s="104"/>
      <c r="D58" s="104"/>
    </row>
  </sheetData>
  <mergeCells count="20">
    <mergeCell ref="A58:D58"/>
    <mergeCell ref="A49:C49"/>
    <mergeCell ref="A50:C50"/>
    <mergeCell ref="D3:H3"/>
    <mergeCell ref="D4:H4"/>
    <mergeCell ref="D5:H5"/>
    <mergeCell ref="E20:G20"/>
    <mergeCell ref="C13:E13"/>
    <mergeCell ref="C7:E7"/>
    <mergeCell ref="C36:E36"/>
    <mergeCell ref="F37:H37"/>
    <mergeCell ref="A46:C46"/>
    <mergeCell ref="A47:C47"/>
    <mergeCell ref="A48:C48"/>
    <mergeCell ref="A1:H1"/>
    <mergeCell ref="C2:F2"/>
    <mergeCell ref="A7:B7"/>
    <mergeCell ref="A21:B21"/>
    <mergeCell ref="G21:H21"/>
    <mergeCell ref="B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50"/>
  <sheetViews>
    <sheetView workbookViewId="0" topLeftCell="A22">
      <selection activeCell="G46" sqref="G46"/>
    </sheetView>
  </sheetViews>
  <sheetFormatPr defaultColWidth="9.140625" defaultRowHeight="12.75"/>
  <cols>
    <col min="6" max="6" width="12.00390625" style="0" bestFit="1" customWidth="1"/>
    <col min="8" max="8" width="13.140625" style="0" bestFit="1" customWidth="1"/>
  </cols>
  <sheetData>
    <row r="4" spans="2:8" ht="12.75">
      <c r="B4" s="93" t="s">
        <v>64</v>
      </c>
      <c r="C4" s="93"/>
      <c r="D4" s="93"/>
      <c r="E4" s="93"/>
      <c r="F4" s="93"/>
      <c r="G4" s="93"/>
      <c r="H4" s="93"/>
    </row>
    <row r="5" spans="2:8" ht="12.75">
      <c r="B5" s="93"/>
      <c r="C5" s="93"/>
      <c r="D5" s="93"/>
      <c r="E5" s="93"/>
      <c r="F5" s="93"/>
      <c r="G5" s="93"/>
      <c r="H5" s="93"/>
    </row>
    <row r="6" spans="4:6" ht="12.75">
      <c r="D6" s="104" t="s">
        <v>1</v>
      </c>
      <c r="E6" s="104"/>
      <c r="F6" s="104"/>
    </row>
    <row r="7" spans="4:6" ht="12.75">
      <c r="D7" s="104" t="s">
        <v>81</v>
      </c>
      <c r="E7" s="104"/>
      <c r="F7" s="104"/>
    </row>
    <row r="10" spans="1:8" ht="13.5">
      <c r="A10" s="1"/>
      <c r="B10" s="2" t="s">
        <v>71</v>
      </c>
      <c r="C10" s="2"/>
      <c r="D10" s="3"/>
      <c r="E10" s="94" t="s">
        <v>3</v>
      </c>
      <c r="F10" s="95"/>
      <c r="G10" s="94" t="s">
        <v>65</v>
      </c>
      <c r="H10" s="96"/>
    </row>
    <row r="11" spans="5:8" ht="12.75">
      <c r="E11" s="4"/>
      <c r="F11" s="6"/>
      <c r="G11" s="79"/>
      <c r="H11" s="6"/>
    </row>
    <row r="12" spans="1:8" ht="13.5">
      <c r="A12" s="7" t="s">
        <v>4</v>
      </c>
      <c r="E12" s="4"/>
      <c r="G12" s="4"/>
      <c r="H12" s="80" t="s">
        <v>66</v>
      </c>
    </row>
    <row r="13" spans="1:8" ht="12.75">
      <c r="A13" s="92" t="s">
        <v>5</v>
      </c>
      <c r="B13" s="92"/>
      <c r="C13" s="92"/>
      <c r="E13" s="9">
        <v>42300</v>
      </c>
      <c r="G13" s="9">
        <f>E13+(E13*H13)</f>
        <v>63450</v>
      </c>
      <c r="H13" s="71">
        <f>'Advies verkoopprijs'!$D$9</f>
        <v>0.5</v>
      </c>
    </row>
    <row r="14" spans="1:8" ht="12.75">
      <c r="A14" s="92" t="s">
        <v>6</v>
      </c>
      <c r="B14" s="92"/>
      <c r="C14" s="92"/>
      <c r="E14" s="9">
        <v>36610</v>
      </c>
      <c r="G14" s="9">
        <f>E14+(E14*H14)</f>
        <v>36610</v>
      </c>
      <c r="H14" s="71">
        <v>0</v>
      </c>
    </row>
    <row r="15" spans="1:8" ht="12.75">
      <c r="A15" s="92" t="s">
        <v>7</v>
      </c>
      <c r="B15" s="92"/>
      <c r="C15" s="92"/>
      <c r="E15" s="9">
        <v>0</v>
      </c>
      <c r="F15" s="71"/>
      <c r="G15" s="9"/>
      <c r="H15" s="47"/>
    </row>
    <row r="16" spans="1:8" ht="12.75">
      <c r="A16" s="12" t="s">
        <v>8</v>
      </c>
      <c r="B16" s="12"/>
      <c r="C16" s="12"/>
      <c r="D16" s="6"/>
      <c r="E16" s="9">
        <v>15535</v>
      </c>
      <c r="G16" s="9">
        <f>E16+(E16*H16)</f>
        <v>15535</v>
      </c>
      <c r="H16" s="71">
        <v>0</v>
      </c>
    </row>
    <row r="17" spans="1:8" ht="12.75">
      <c r="A17" s="12" t="s">
        <v>9</v>
      </c>
      <c r="B17" s="12"/>
      <c r="C17" s="12"/>
      <c r="D17" s="6"/>
      <c r="E17" s="13">
        <v>2240</v>
      </c>
      <c r="F17" s="81"/>
      <c r="G17" s="13"/>
      <c r="H17" s="47"/>
    </row>
    <row r="18" spans="1:8" ht="12.75">
      <c r="A18" s="14" t="s">
        <v>76</v>
      </c>
      <c r="B18" s="14"/>
      <c r="C18" s="14"/>
      <c r="D18" s="1"/>
      <c r="E18" s="82">
        <f>SUM(E13:E17)</f>
        <v>96685</v>
      </c>
      <c r="F18" s="11"/>
      <c r="G18" s="15">
        <f>SUM(G13:G17)</f>
        <v>115595</v>
      </c>
      <c r="H18" s="11"/>
    </row>
    <row r="19" spans="5:8" ht="13.5" thickBot="1">
      <c r="E19" s="9"/>
      <c r="F19" s="18"/>
      <c r="G19" s="9"/>
      <c r="H19" s="18"/>
    </row>
    <row r="20" spans="1:8" ht="13.5">
      <c r="A20" s="27" t="s">
        <v>11</v>
      </c>
      <c r="B20" s="19"/>
      <c r="C20" s="19"/>
      <c r="D20" s="20"/>
      <c r="E20" s="23"/>
      <c r="F20" s="24">
        <f>E18</f>
        <v>96685</v>
      </c>
      <c r="G20" s="23"/>
      <c r="H20" s="24">
        <f>G18</f>
        <v>115595</v>
      </c>
    </row>
    <row r="21" spans="5:8" ht="12.75">
      <c r="E21" s="9"/>
      <c r="F21" s="11"/>
      <c r="G21" s="9"/>
      <c r="H21" s="11"/>
    </row>
    <row r="22" spans="5:8" ht="12.75">
      <c r="E22" s="9"/>
      <c r="F22" s="47"/>
      <c r="G22" s="9"/>
      <c r="H22" s="47"/>
    </row>
    <row r="23" spans="1:8" ht="13.5">
      <c r="A23" s="7" t="s">
        <v>12</v>
      </c>
      <c r="B23" s="25"/>
      <c r="C23" s="8"/>
      <c r="E23" s="9"/>
      <c r="G23" s="9"/>
      <c r="H23" s="83" t="s">
        <v>66</v>
      </c>
    </row>
    <row r="24" spans="1:8" ht="12.75">
      <c r="A24" s="8" t="s">
        <v>5</v>
      </c>
      <c r="B24" s="8"/>
      <c r="C24" s="8"/>
      <c r="E24" s="9">
        <v>9887</v>
      </c>
      <c r="G24" s="9">
        <f>E24+(E24*H24)</f>
        <v>12853.1</v>
      </c>
      <c r="H24" s="71">
        <v>0.3</v>
      </c>
    </row>
    <row r="25" spans="1:8" ht="12.75">
      <c r="A25" s="8" t="s">
        <v>6</v>
      </c>
      <c r="B25" s="8"/>
      <c r="C25" s="8"/>
      <c r="E25" s="9">
        <v>18655</v>
      </c>
      <c r="G25" s="9">
        <f>E25+(E25*H25)</f>
        <v>22386</v>
      </c>
      <c r="H25" s="71">
        <v>0.2</v>
      </c>
    </row>
    <row r="26" spans="1:8" ht="12.75">
      <c r="A26" s="12" t="s">
        <v>7</v>
      </c>
      <c r="B26" s="12"/>
      <c r="C26" s="12"/>
      <c r="D26" s="6"/>
      <c r="E26" s="9">
        <v>0</v>
      </c>
      <c r="F26" s="71"/>
      <c r="G26" s="9"/>
      <c r="H26" s="47"/>
    </row>
    <row r="27" spans="1:8" ht="12.75">
      <c r="A27" s="12" t="s">
        <v>13</v>
      </c>
      <c r="B27" s="12"/>
      <c r="C27" s="12"/>
      <c r="D27" s="6"/>
      <c r="E27" s="13">
        <v>1501</v>
      </c>
      <c r="F27" s="84"/>
      <c r="G27" s="13"/>
      <c r="H27" s="11"/>
    </row>
    <row r="28" spans="1:8" ht="12.75">
      <c r="A28" s="14" t="s">
        <v>76</v>
      </c>
      <c r="B28" s="14"/>
      <c r="C28" s="14"/>
      <c r="D28" s="1"/>
      <c r="E28" s="26">
        <f>SUM(E24:E27)</f>
        <v>30043</v>
      </c>
      <c r="F28" s="84"/>
      <c r="G28" s="26">
        <f>SUM(G24:G27)</f>
        <v>35239.1</v>
      </c>
      <c r="H28" s="11"/>
    </row>
    <row r="29" spans="5:8" ht="12.75">
      <c r="E29" s="9"/>
      <c r="F29" s="71"/>
      <c r="G29" s="9"/>
      <c r="H29" s="47"/>
    </row>
    <row r="30" spans="1:8" ht="13.5">
      <c r="A30" s="7" t="s">
        <v>14</v>
      </c>
      <c r="B30" s="27"/>
      <c r="E30" s="9"/>
      <c r="F30" s="71"/>
      <c r="G30" s="9"/>
      <c r="H30" s="47"/>
    </row>
    <row r="31" spans="1:8" ht="12.75">
      <c r="A31" s="8" t="s">
        <v>27</v>
      </c>
      <c r="B31" s="8"/>
      <c r="C31" s="8"/>
      <c r="E31" s="9">
        <v>33442</v>
      </c>
      <c r="G31" s="9">
        <f>E31+(E31*H31)</f>
        <v>33442</v>
      </c>
      <c r="H31" s="71">
        <v>0</v>
      </c>
    </row>
    <row r="32" spans="1:8" ht="12.75">
      <c r="A32" s="8" t="s">
        <v>28</v>
      </c>
      <c r="B32" s="8"/>
      <c r="C32" s="8"/>
      <c r="D32" s="8"/>
      <c r="E32" s="9">
        <v>16429</v>
      </c>
      <c r="G32" s="9">
        <f>E32+(E32*H32)</f>
        <v>18071.9</v>
      </c>
      <c r="H32" s="71">
        <v>0.1</v>
      </c>
    </row>
    <row r="33" spans="1:8" ht="12.75">
      <c r="A33" s="12" t="s">
        <v>29</v>
      </c>
      <c r="B33" s="12"/>
      <c r="C33" s="12"/>
      <c r="D33" s="6"/>
      <c r="E33" s="13">
        <v>13491</v>
      </c>
      <c r="G33" s="13">
        <f>E33+(E33*H33)</f>
        <v>14840.1</v>
      </c>
      <c r="H33" s="84">
        <v>0.1</v>
      </c>
    </row>
    <row r="34" spans="1:8" ht="12.75">
      <c r="A34" s="14" t="s">
        <v>10</v>
      </c>
      <c r="B34" s="14"/>
      <c r="C34" s="14"/>
      <c r="E34" s="26">
        <f>SUM(E31:E33)</f>
        <v>63362</v>
      </c>
      <c r="F34" s="85"/>
      <c r="G34" s="26">
        <f>SUM(G31:G33)</f>
        <v>66354</v>
      </c>
      <c r="H34" s="11"/>
    </row>
    <row r="35" spans="5:8" ht="13.5" thickBot="1">
      <c r="E35" s="9"/>
      <c r="F35" s="18"/>
      <c r="G35" s="9"/>
      <c r="H35" s="18"/>
    </row>
    <row r="36" spans="1:8" ht="13.5">
      <c r="A36" s="27" t="s">
        <v>17</v>
      </c>
      <c r="B36" s="27"/>
      <c r="C36" s="28"/>
      <c r="D36" s="28"/>
      <c r="E36" s="31"/>
      <c r="F36" s="30">
        <f>E28+E34</f>
        <v>93405</v>
      </c>
      <c r="G36" s="31"/>
      <c r="H36" s="30">
        <f>G28+G34</f>
        <v>101593.1</v>
      </c>
    </row>
    <row r="39" spans="1:8" ht="14.25" thickBot="1">
      <c r="A39" s="32" t="s">
        <v>73</v>
      </c>
      <c r="B39" s="25"/>
      <c r="C39" s="25"/>
      <c r="D39" s="20"/>
      <c r="E39" s="34"/>
      <c r="F39" s="35">
        <f>E18-(E28+E34)</f>
        <v>3280</v>
      </c>
      <c r="G39" s="34"/>
      <c r="H39" s="35">
        <f>G18-(G28+G34)</f>
        <v>14001.899999999994</v>
      </c>
    </row>
    <row r="40" spans="6:8" ht="13.5" thickTop="1">
      <c r="F40" s="36"/>
      <c r="G40" s="36"/>
      <c r="H40" s="36"/>
    </row>
    <row r="41" spans="1:8" ht="12.75">
      <c r="A41" t="s">
        <v>18</v>
      </c>
      <c r="D41" s="37">
        <v>1.055</v>
      </c>
      <c r="F41" s="36"/>
      <c r="G41" s="38"/>
      <c r="H41" s="36"/>
    </row>
    <row r="42" spans="6:8" ht="12.75">
      <c r="F42" s="36"/>
      <c r="G42" s="36"/>
      <c r="H42" s="36"/>
    </row>
    <row r="43" spans="1:8" ht="14.25" thickBot="1">
      <c r="A43" s="32" t="s">
        <v>74</v>
      </c>
      <c r="B43" s="25"/>
      <c r="C43" s="25"/>
      <c r="D43" s="39"/>
      <c r="E43" s="28"/>
      <c r="F43" s="41">
        <f>D41*F39</f>
        <v>3460.3999999999996</v>
      </c>
      <c r="G43" s="19"/>
      <c r="H43" s="41">
        <f>H39*D41</f>
        <v>14772.004499999994</v>
      </c>
    </row>
    <row r="44" ht="13.5" thickTop="1"/>
    <row r="45" spans="1:4" ht="12.75">
      <c r="A45" s="105" t="s">
        <v>19</v>
      </c>
      <c r="B45" s="105" t="s">
        <v>72</v>
      </c>
      <c r="C45" s="105"/>
      <c r="D45" s="105"/>
    </row>
    <row r="46" spans="1:4" ht="12.75">
      <c r="A46" s="105" t="s">
        <v>20</v>
      </c>
      <c r="B46" s="105" t="s">
        <v>21</v>
      </c>
      <c r="C46" s="105"/>
      <c r="D46" s="105"/>
    </row>
    <row r="47" spans="1:4" ht="12.75">
      <c r="A47" s="105" t="s">
        <v>22</v>
      </c>
      <c r="B47" s="105" t="s">
        <v>23</v>
      </c>
      <c r="C47" s="105"/>
      <c r="D47" s="105"/>
    </row>
    <row r="48" spans="1:5" ht="12.75">
      <c r="A48" s="105" t="s">
        <v>67</v>
      </c>
      <c r="B48" s="105" t="s">
        <v>79</v>
      </c>
      <c r="C48" s="105"/>
      <c r="D48" s="105"/>
      <c r="E48" s="42"/>
    </row>
    <row r="50" ht="12.75">
      <c r="B50" t="s">
        <v>75</v>
      </c>
    </row>
  </sheetData>
  <mergeCells count="8">
    <mergeCell ref="A13:C13"/>
    <mergeCell ref="A14:C14"/>
    <mergeCell ref="A15:C15"/>
    <mergeCell ref="B4:H5"/>
    <mergeCell ref="D6:F6"/>
    <mergeCell ref="E10:F10"/>
    <mergeCell ref="G10:H10"/>
    <mergeCell ref="D7:F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</dc:creator>
  <cp:keywords/>
  <dc:description/>
  <cp:lastModifiedBy>joshua</cp:lastModifiedBy>
  <cp:lastPrinted>2002-06-16T14:45:45Z</cp:lastPrinted>
  <dcterms:created xsi:type="dcterms:W3CDTF">2002-06-16T11:08:30Z</dcterms:created>
  <dcterms:modified xsi:type="dcterms:W3CDTF">2003-08-13T20:04:36Z</dcterms:modified>
  <cp:category/>
  <cp:version/>
  <cp:contentType/>
  <cp:contentStatus/>
</cp:coreProperties>
</file>